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661"/>
  </bookViews>
  <sheets>
    <sheet name="Item1" sheetId="4" r:id="rId1"/>
    <sheet name="TOTAL" sheetId="5" r:id="rId2"/>
  </sheets>
  <definedNames>
    <definedName name="_xlnm.Print_Area" localSheetId="1">TOTAL!$A$1:$F$6</definedName>
  </definedNames>
  <calcPr calcId="145621" iterateDelta="1E-4"/>
</workbook>
</file>

<file path=xl/calcChain.xml><?xml version="1.0" encoding="utf-8"?>
<calcChain xmlns="http://schemas.openxmlformats.org/spreadsheetml/2006/main">
  <c r="D3" i="5" l="1"/>
  <c r="C3" i="5"/>
  <c r="I14" i="4"/>
  <c r="B20" i="4" l="1"/>
  <c r="F20" i="4"/>
  <c r="D20" i="4"/>
  <c r="B3" i="5"/>
  <c r="I10" i="4"/>
  <c r="I11" i="4"/>
  <c r="I12" i="4"/>
  <c r="I13" i="4"/>
  <c r="I15" i="4"/>
  <c r="I16" i="4"/>
  <c r="I17" i="4"/>
  <c r="H20" i="4"/>
  <c r="G20" i="4" s="1"/>
  <c r="F3" i="4"/>
  <c r="A20" i="4" l="1"/>
  <c r="C20" i="4" s="1"/>
  <c r="I8" i="4" l="1"/>
  <c r="I9" i="4"/>
  <c r="I6" i="4"/>
  <c r="I7" i="4"/>
  <c r="I4" i="4"/>
  <c r="I5" i="4"/>
  <c r="I3" i="4"/>
  <c r="E20" i="4" l="1"/>
  <c r="E3" i="4" s="1"/>
  <c r="E3" i="5" l="1"/>
  <c r="F3" i="5" s="1"/>
  <c r="G3" i="5" s="1"/>
  <c r="H22" i="4"/>
  <c r="H23" i="4" s="1"/>
  <c r="F4" i="5" l="1"/>
</calcChain>
</file>

<file path=xl/sharedStrings.xml><?xml version="1.0" encoding="utf-8"?>
<sst xmlns="http://schemas.openxmlformats.org/spreadsheetml/2006/main" count="41" uniqueCount="40">
  <si>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</si>
  <si>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</si>
  <si>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</si>
  <si>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</si>
  <si>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</si>
  <si>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</si>
  <si>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</si>
  <si>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</si>
  <si>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</si>
  <si>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</si>
  <si>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</si>
  <si>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</si>
  <si>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</si>
  <si>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</si>
  <si>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</si>
  <si>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</si>
  <si>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</si>
  <si>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</si>
  <si>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</si>
  <si>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</si>
  <si>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</si>
  <si>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</si>
  <si>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</si>
  <si>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</si>
  <si>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</si>
  <si>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</si>
  <si>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</si>
  <si>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</si>
  <si>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</si>
  <si>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</si>
  <si>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</si>
  <si>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</si>
  <si>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</si>
  <si>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</si>
  <si>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 xml:space="preserve">Contratação de empresa para fornecimento de lanches aos juízes membros que atuam nas sessões de julgamento dos processos eleitorais no período da preparação do pleito até a diplomação dos eleitos em 2020:       
</t>
  </si>
  <si>
    <t>PROPOSTA REC NOVAS IDEIAS ENTRETENIMENTO</t>
  </si>
  <si>
    <t>1 menor preço do preg 22/18 atualiz + 02 itens</t>
  </si>
  <si>
    <t>2 menor preço do preg 22/18 atualiz + 02 itens</t>
  </si>
  <si>
    <t>3 menor preço do preg 22/18 atualiz + 02 itens</t>
  </si>
  <si>
    <t>4 menor preço do preg 22/18 atualiz + 02 itens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</si>
</sst>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7" x14ac:knownFonts="1">
    <font>
      <sz val="10"/>
      <name val="Arial"/>
      <family val="2"/>
    </font>
    <font>
      <sz val="10"/>
      <name val="Arial"/>
      <family val="2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74">
    <xf numFmtId="0" fontId="0" fillId="0" borderId="0" xfId="0"/>
    <xf numFmtId="0" fontId="11" fillId="0" borderId="0" xfId="0" applyFont="1" applyAlignment="1">
      <alignment wrapText="1"/>
    </xf>
    <xf numFmtId="0" fontId="11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44" fontId="11" fillId="0" borderId="7" xfId="12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2" fillId="9" borderId="2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44" fontId="16" fillId="9" borderId="7" xfId="0" applyNumberFormat="1" applyFont="1" applyFill="1" applyBorder="1" applyAlignment="1">
      <alignment wrapText="1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0" xfId="0" applyFont="1" applyBorder="1" applyAlignment="1" applyProtection="1">
      <alignment horizontal="center"/>
      <protection locked="0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0" fontId="16" fillId="9" borderId="7" xfId="0" applyFont="1" applyFill="1" applyBorder="1" applyAlignment="1">
      <alignment horizontal="center" wrapText="1"/>
    </xf>
    <xf numFmtId="0" fontId="16" fillId="9" borderId="18" xfId="0" applyFont="1" applyFill="1" applyBorder="1" applyAlignment="1">
      <alignment horizontal="right" wrapText="1"/>
    </xf>
    <xf numFmtId="0" fontId="16" fillId="9" borderId="19" xfId="0" applyFont="1" applyFill="1" applyBorder="1" applyAlignment="1">
      <alignment horizontal="right" wrapText="1"/>
    </xf>
    <xf numFmtId="0" fontId="16" fillId="9" borderId="20" xfId="0" applyFont="1" applyFill="1" applyBorder="1" applyAlignment="1">
      <alignment horizontal="right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view="pageBreakPreview" zoomScaleNormal="100" zoomScaleSheetLayoutView="100" workbookViewId="0">
      <selection activeCell="G9" sqref="G9"/>
    </sheetView>
  </sheetViews>
  <sheetFormatPr defaultRowHeight="12.75" x14ac:dyDescent="0.2"/>
  <cols>
    <col min="1" max="1" width="11.85546875" style="9" bestFit="1" customWidth="1"/>
    <col min="2" max="2" width="28.5703125" style="9" customWidth="1"/>
    <col min="3" max="6" width="12.7109375" style="9" customWidth="1"/>
    <col min="7" max="7" width="33.5703125" style="9" customWidth="1"/>
    <col min="8" max="9" width="12.7109375" style="9" customWidth="1"/>
    <col min="10" max="11" width="10.28515625" style="9" bestFit="1" customWidth="1"/>
    <col min="12" max="16384" width="9.140625" style="9"/>
  </cols>
  <sheetData>
    <row r="1" spans="1:9" ht="15.75" x14ac:dyDescent="0.25">
      <c r="A1" s="51" t="s">
        <v>11</v>
      </c>
      <c r="B1" s="52"/>
      <c r="C1" s="52"/>
      <c r="D1" s="52"/>
      <c r="E1" s="52"/>
      <c r="F1" s="52"/>
      <c r="G1" s="52"/>
      <c r="H1" s="52"/>
      <c r="I1" s="53"/>
    </row>
    <row r="2" spans="1:9" ht="25.5" x14ac:dyDescent="0.2">
      <c r="A2" s="57" t="s">
        <v>0</v>
      </c>
      <c r="B2" s="23" t="s">
        <v>20</v>
      </c>
      <c r="C2" s="23" t="s">
        <v>1</v>
      </c>
      <c r="D2" s="23" t="s">
        <v>2</v>
      </c>
      <c r="E2" s="20" t="s">
        <v>28</v>
      </c>
      <c r="F2" s="20" t="s">
        <v>29</v>
      </c>
      <c r="G2" s="23" t="s">
        <v>3</v>
      </c>
      <c r="H2" s="21" t="s">
        <v>4</v>
      </c>
      <c r="I2" s="22" t="s">
        <v>9</v>
      </c>
    </row>
    <row r="3" spans="1:9" ht="12.75" customHeight="1" x14ac:dyDescent="0.2">
      <c r="A3" s="57"/>
      <c r="B3" s="61" t="s">
        <v>34</v>
      </c>
      <c r="C3" s="64" t="s">
        <v>1</v>
      </c>
      <c r="D3" s="67">
        <v>100</v>
      </c>
      <c r="E3" s="58">
        <f>IF(C20&lt;=25%,D20,MIN(E20:F20))</f>
        <v>400.03</v>
      </c>
      <c r="F3" s="58">
        <f>MIN(H3:H17)</f>
        <v>284</v>
      </c>
      <c r="G3" s="10" t="s">
        <v>35</v>
      </c>
      <c r="H3" s="19">
        <v>284</v>
      </c>
      <c r="I3" s="36">
        <f>IF(H3="","",(IF($C$20&lt;25%,"N/A",IF(H3&lt;=($D$20+$A$20),H3,"Descartado"))))</f>
        <v>284</v>
      </c>
    </row>
    <row r="4" spans="1:9" x14ac:dyDescent="0.2">
      <c r="A4" s="57"/>
      <c r="B4" s="62"/>
      <c r="C4" s="65"/>
      <c r="D4" s="68"/>
      <c r="E4" s="59"/>
      <c r="F4" s="59"/>
      <c r="G4" s="10" t="s">
        <v>36</v>
      </c>
      <c r="H4" s="19">
        <v>321.2</v>
      </c>
      <c r="I4" s="36">
        <f t="shared" ref="I4:I17" si="0">IF(H4="","",(IF($C$20&lt;25%,"N/A",IF(H4&lt;=($D$20+$A$20),H4,"Descartado"))))</f>
        <v>321.2</v>
      </c>
    </row>
    <row r="5" spans="1:9" x14ac:dyDescent="0.2">
      <c r="A5" s="57"/>
      <c r="B5" s="62"/>
      <c r="C5" s="65"/>
      <c r="D5" s="68"/>
      <c r="E5" s="59"/>
      <c r="F5" s="59"/>
      <c r="G5" s="10" t="s">
        <v>37</v>
      </c>
      <c r="H5" s="19">
        <v>400.03</v>
      </c>
      <c r="I5" s="36">
        <f t="shared" si="0"/>
        <v>400.03</v>
      </c>
    </row>
    <row r="6" spans="1:9" x14ac:dyDescent="0.2">
      <c r="A6" s="57"/>
      <c r="B6" s="62"/>
      <c r="C6" s="65"/>
      <c r="D6" s="68"/>
      <c r="E6" s="59"/>
      <c r="F6" s="59"/>
      <c r="G6" s="10" t="s">
        <v>38</v>
      </c>
      <c r="H6" s="19">
        <v>629.9</v>
      </c>
      <c r="I6" s="36">
        <f t="shared" si="0"/>
        <v>629.9</v>
      </c>
    </row>
    <row r="7" spans="1:9" x14ac:dyDescent="0.2">
      <c r="A7" s="57"/>
      <c r="B7" s="62"/>
      <c r="C7" s="65"/>
      <c r="D7" s="68"/>
      <c r="E7" s="59"/>
      <c r="F7" s="59"/>
      <c r="G7" s="10" t="s">
        <v>39</v>
      </c>
      <c r="H7" s="19">
        <v>686.38</v>
      </c>
      <c r="I7" s="36" t="str">
        <f t="shared" si="0"/>
        <v>Descartado</v>
      </c>
    </row>
    <row r="8" spans="1:9" x14ac:dyDescent="0.2">
      <c r="A8" s="57"/>
      <c r="B8" s="62"/>
      <c r="C8" s="65"/>
      <c r="D8" s="68"/>
      <c r="E8" s="59"/>
      <c r="F8" s="59"/>
      <c r="G8" s="10"/>
      <c r="H8" s="19"/>
      <c r="I8" s="36" t="str">
        <f t="shared" si="0"/>
        <v/>
      </c>
    </row>
    <row r="9" spans="1:9" x14ac:dyDescent="0.2">
      <c r="A9" s="57"/>
      <c r="B9" s="62"/>
      <c r="C9" s="65"/>
      <c r="D9" s="68"/>
      <c r="E9" s="59"/>
      <c r="F9" s="59"/>
      <c r="G9" s="10"/>
      <c r="H9" s="19"/>
      <c r="I9" s="36" t="str">
        <f t="shared" si="0"/>
        <v/>
      </c>
    </row>
    <row r="10" spans="1:9" x14ac:dyDescent="0.2">
      <c r="A10" s="57"/>
      <c r="B10" s="62"/>
      <c r="C10" s="65"/>
      <c r="D10" s="68"/>
      <c r="E10" s="59"/>
      <c r="F10" s="59"/>
      <c r="G10" s="10"/>
      <c r="H10" s="19"/>
      <c r="I10" s="36" t="str">
        <f t="shared" si="0"/>
        <v/>
      </c>
    </row>
    <row r="11" spans="1:9" x14ac:dyDescent="0.2">
      <c r="A11" s="57"/>
      <c r="B11" s="62"/>
      <c r="C11" s="65"/>
      <c r="D11" s="68"/>
      <c r="E11" s="59"/>
      <c r="F11" s="59"/>
      <c r="G11" s="10"/>
      <c r="H11" s="19"/>
      <c r="I11" s="36" t="str">
        <f t="shared" si="0"/>
        <v/>
      </c>
    </row>
    <row r="12" spans="1:9" x14ac:dyDescent="0.2">
      <c r="A12" s="57"/>
      <c r="B12" s="62"/>
      <c r="C12" s="65"/>
      <c r="D12" s="68"/>
      <c r="E12" s="59"/>
      <c r="F12" s="59"/>
      <c r="G12" s="10"/>
      <c r="H12" s="19"/>
      <c r="I12" s="36" t="str">
        <f t="shared" si="0"/>
        <v/>
      </c>
    </row>
    <row r="13" spans="1:9" x14ac:dyDescent="0.2">
      <c r="A13" s="57"/>
      <c r="B13" s="62"/>
      <c r="C13" s="65"/>
      <c r="D13" s="68"/>
      <c r="E13" s="59"/>
      <c r="F13" s="59"/>
      <c r="G13" s="10"/>
      <c r="H13" s="19"/>
      <c r="I13" s="36" t="str">
        <f t="shared" si="0"/>
        <v/>
      </c>
    </row>
    <row r="14" spans="1:9" x14ac:dyDescent="0.2">
      <c r="A14" s="57"/>
      <c r="B14" s="62"/>
      <c r="C14" s="65"/>
      <c r="D14" s="68"/>
      <c r="E14" s="59"/>
      <c r="F14" s="59"/>
      <c r="G14" s="10"/>
      <c r="H14" s="19"/>
      <c r="I14" s="36" t="str">
        <f t="shared" si="0"/>
        <v/>
      </c>
    </row>
    <row r="15" spans="1:9" x14ac:dyDescent="0.2">
      <c r="A15" s="57"/>
      <c r="B15" s="62"/>
      <c r="C15" s="65"/>
      <c r="D15" s="68"/>
      <c r="E15" s="59"/>
      <c r="F15" s="59"/>
      <c r="G15" s="10"/>
      <c r="H15" s="19"/>
      <c r="I15" s="36" t="str">
        <f t="shared" si="0"/>
        <v/>
      </c>
    </row>
    <row r="16" spans="1:9" x14ac:dyDescent="0.2">
      <c r="A16" s="57"/>
      <c r="B16" s="62"/>
      <c r="C16" s="65"/>
      <c r="D16" s="68"/>
      <c r="E16" s="59"/>
      <c r="F16" s="59"/>
      <c r="G16" s="10"/>
      <c r="H16" s="19"/>
      <c r="I16" s="36" t="str">
        <f t="shared" si="0"/>
        <v/>
      </c>
    </row>
    <row r="17" spans="1:11" x14ac:dyDescent="0.2">
      <c r="A17" s="57"/>
      <c r="B17" s="63"/>
      <c r="C17" s="66"/>
      <c r="D17" s="69"/>
      <c r="E17" s="60"/>
      <c r="F17" s="60"/>
      <c r="G17" s="10"/>
      <c r="H17" s="19"/>
      <c r="I17" s="36" t="str">
        <f t="shared" si="0"/>
        <v/>
      </c>
    </row>
    <row r="18" spans="1:11" x14ac:dyDescent="0.2">
      <c r="A18" s="11"/>
      <c r="B18" s="12"/>
      <c r="C18" s="13"/>
      <c r="D18" s="13"/>
      <c r="E18" s="14"/>
      <c r="F18" s="14"/>
      <c r="G18" s="15"/>
      <c r="H18" s="15"/>
      <c r="I18" s="16"/>
      <c r="J18" s="17"/>
      <c r="K18" s="17"/>
    </row>
    <row r="19" spans="1:11" ht="25.5" x14ac:dyDescent="0.2">
      <c r="A19" s="22" t="s">
        <v>31</v>
      </c>
      <c r="B19" s="22" t="s">
        <v>32</v>
      </c>
      <c r="C19" s="21" t="s">
        <v>5</v>
      </c>
      <c r="D19" s="24" t="s">
        <v>6</v>
      </c>
      <c r="E19" s="25" t="s">
        <v>10</v>
      </c>
      <c r="F19" s="24" t="s">
        <v>7</v>
      </c>
      <c r="G19" s="55" t="s">
        <v>30</v>
      </c>
      <c r="H19" s="56"/>
      <c r="I19" s="38"/>
    </row>
    <row r="20" spans="1:11" x14ac:dyDescent="0.2">
      <c r="A20" s="26">
        <f>IF(B20&lt;2,"N/A",(STDEV(H3:H17)))</f>
        <v>182.93388100622576</v>
      </c>
      <c r="B20" s="26">
        <f>COUNT(H3:H17)</f>
        <v>5</v>
      </c>
      <c r="C20" s="27">
        <f>IF(B20&lt;2,"N/A",(A20/D20))</f>
        <v>0.39399931295762602</v>
      </c>
      <c r="D20" s="28">
        <f>ROUND(AVERAGE(H3:H17),2)</f>
        <v>464.3</v>
      </c>
      <c r="E20" s="29">
        <f>IFERROR(ROUND(IF(B20&lt;2,"N/A",(IF(C20&lt;=25%,"N/A",AVERAGE(I3:I17)))),2),"N/A")</f>
        <v>408.78</v>
      </c>
      <c r="F20" s="29">
        <f>ROUND(MEDIAN(H3:H17),2)</f>
        <v>400.03</v>
      </c>
      <c r="G20" s="30" t="str">
        <f>INDEX(G3:G17,MATCH(H20,H3:H17,0))</f>
        <v>PROPOSTA REC NOVAS IDEIAS ENTRETENIMENTO</v>
      </c>
      <c r="H20" s="31">
        <f>MIN(H3:H17)</f>
        <v>284</v>
      </c>
      <c r="I20" s="38"/>
    </row>
    <row r="21" spans="1:11" x14ac:dyDescent="0.2">
      <c r="A21" s="39"/>
      <c r="B21" s="38"/>
      <c r="C21" s="40"/>
      <c r="D21" s="40"/>
      <c r="E21" s="40"/>
      <c r="F21" s="40"/>
      <c r="G21" s="38"/>
      <c r="H21" s="41"/>
      <c r="I21" s="18"/>
      <c r="J21" s="18"/>
      <c r="K21" s="18"/>
    </row>
    <row r="22" spans="1:11" x14ac:dyDescent="0.2">
      <c r="B22" s="39"/>
      <c r="C22" s="39"/>
      <c r="D22" s="54"/>
      <c r="E22" s="54"/>
      <c r="F22" s="42"/>
      <c r="G22" s="32" t="s">
        <v>33</v>
      </c>
      <c r="H22" s="33">
        <f>IF(C20&lt;=25%,D20,MIN(E20:F20))</f>
        <v>400.03</v>
      </c>
    </row>
    <row r="23" spans="1:11" x14ac:dyDescent="0.2">
      <c r="B23" s="39"/>
      <c r="C23" s="39"/>
      <c r="D23" s="54"/>
      <c r="E23" s="54"/>
      <c r="F23" s="43"/>
      <c r="G23" s="34" t="s">
        <v>8</v>
      </c>
      <c r="H23" s="35">
        <f>ROUND(H22,2)*D3</f>
        <v>40003</v>
      </c>
    </row>
    <row r="24" spans="1:11" x14ac:dyDescent="0.2">
      <c r="B24" s="44"/>
      <c r="C24" s="44"/>
      <c r="D24" s="38"/>
      <c r="E24" s="38"/>
    </row>
    <row r="26" spans="1:11" x14ac:dyDescent="0.2">
      <c r="A26" s="45" t="s">
        <v>21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 x14ac:dyDescent="0.2">
      <c r="A27" s="45" t="s">
        <v>22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 x14ac:dyDescent="0.2">
      <c r="A28" s="45" t="s">
        <v>23</v>
      </c>
      <c r="B28" s="46"/>
      <c r="C28" s="46"/>
      <c r="D28" s="46"/>
      <c r="E28" s="46"/>
      <c r="F28" s="46"/>
      <c r="G28" s="46"/>
      <c r="H28" s="46"/>
      <c r="I28" s="47"/>
    </row>
    <row r="29" spans="1:11" x14ac:dyDescent="0.2">
      <c r="A29" s="45" t="s">
        <v>24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 x14ac:dyDescent="0.2">
      <c r="A30" s="45" t="s">
        <v>25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 x14ac:dyDescent="0.2">
      <c r="A31" s="45" t="s">
        <v>26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 x14ac:dyDescent="0.2">
      <c r="A32" s="48" t="s">
        <v>27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D22:E22"/>
    <mergeCell ref="D23:E23"/>
    <mergeCell ref="G19:H19"/>
    <mergeCell ref="A26:I26"/>
    <mergeCell ref="A2:A17"/>
    <mergeCell ref="E3:E17"/>
    <mergeCell ref="F3:F17"/>
    <mergeCell ref="B3:B17"/>
    <mergeCell ref="C3:C17"/>
    <mergeCell ref="D3:D17"/>
    <mergeCell ref="A31:I31"/>
    <mergeCell ref="A32:I32"/>
    <mergeCell ref="A27:I27"/>
    <mergeCell ref="A28:I28"/>
    <mergeCell ref="A29:I29"/>
    <mergeCell ref="A30:I30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"/>
  <sheetViews>
    <sheetView view="pageBreakPreview" zoomScaleNormal="100" zoomScaleSheetLayoutView="100" workbookViewId="0">
      <selection activeCell="D21" sqref="D21"/>
    </sheetView>
  </sheetViews>
  <sheetFormatPr defaultRowHeight="12.75" x14ac:dyDescent="0.2"/>
  <cols>
    <col min="1" max="1" width="9.140625" style="1"/>
    <col min="2" max="2" width="86.85546875" style="1" customWidth="1"/>
    <col min="3" max="5" width="13.28515625" style="1" customWidth="1"/>
    <col min="6" max="6" width="15.5703125" style="1" bestFit="1" customWidth="1"/>
    <col min="7" max="14" width="9.140625" style="7"/>
    <col min="15" max="16384" width="9.140625" style="1"/>
  </cols>
  <sheetData>
    <row r="1" spans="1:7" ht="15.75" x14ac:dyDescent="0.25">
      <c r="A1" s="70" t="s">
        <v>13</v>
      </c>
      <c r="B1" s="70"/>
      <c r="C1" s="70"/>
      <c r="D1" s="70"/>
      <c r="E1" s="70"/>
      <c r="F1" s="70"/>
    </row>
    <row r="2" spans="1:7" ht="25.5" x14ac:dyDescent="0.2">
      <c r="A2" s="5" t="s">
        <v>14</v>
      </c>
      <c r="B2" s="5" t="s">
        <v>15</v>
      </c>
      <c r="C2" s="5" t="s">
        <v>16</v>
      </c>
      <c r="D2" s="5" t="s">
        <v>17</v>
      </c>
      <c r="E2" s="5" t="s">
        <v>12</v>
      </c>
      <c r="F2" s="6" t="s">
        <v>18</v>
      </c>
    </row>
    <row r="3" spans="1:7" ht="51" x14ac:dyDescent="0.2">
      <c r="A3" s="2">
        <v>1</v>
      </c>
      <c r="B3" s="3" t="str">
        <f>Item1!B3</f>
        <v xml:space="preserve">Contratação de empresa para fornecimento de lanches aos juízes membros que atuam nas sessões de julgamento dos processos eleitorais no período da preparação do pleito até a diplomação dos eleitos em 2020:       
</v>
      </c>
      <c r="C3" s="2" t="str">
        <f>Item1!C3</f>
        <v>UNIDADE</v>
      </c>
      <c r="D3" s="2">
        <f>Item1!D3</f>
        <v>100</v>
      </c>
      <c r="E3" s="4">
        <f>Item1!E3</f>
        <v>400.03</v>
      </c>
      <c r="F3" s="4">
        <f>(ROUND(E3,2)*D3)</f>
        <v>40003</v>
      </c>
      <c r="G3" s="8" t="str">
        <f>IF(F3&gt;80000,"necessária a subdivisão deste item em cotas!","")</f>
        <v/>
      </c>
    </row>
    <row r="4" spans="1:7" ht="15.75" x14ac:dyDescent="0.25">
      <c r="A4" s="71" t="s">
        <v>19</v>
      </c>
      <c r="B4" s="72"/>
      <c r="C4" s="72"/>
      <c r="D4" s="72"/>
      <c r="E4" s="73"/>
      <c r="F4" s="37">
        <f>SUM(F3:F3)</f>
        <v>40003</v>
      </c>
    </row>
  </sheetData>
  <mergeCells count="2">
    <mergeCell ref="A1:F1"/>
    <mergeCell ref="A4:E4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Item1</vt:lpstr>
      <vt:lpstr>TOTAL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lastPrinted>2020-02-14T16:59:59Z</cp:lastPrinted>
  <dcterms:created xsi:type="dcterms:W3CDTF">2019-01-16T20:04:04Z</dcterms:created>
  <dcterms:modified xsi:type="dcterms:W3CDTF">2020-04-28T14:21:03Z</dcterms:modified>
</cp:coreProperties>
</file>